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720"/>
  </bookViews>
  <sheets>
    <sheet name="表面杀菌" sheetId="1" r:id="rId1"/>
  </sheets>
  <calcPr calcId="144525"/>
</workbook>
</file>

<file path=xl/sharedStrings.xml><?xml version="1.0" encoding="utf-8"?>
<sst xmlns="http://schemas.openxmlformats.org/spreadsheetml/2006/main" count="48">
  <si>
    <r>
      <rPr>
        <sz val="22"/>
        <color theme="1"/>
        <rFont val="华文宋体"/>
        <charset val="134"/>
      </rPr>
      <t xml:space="preserve">                   太湖县裕田光电显示有限公司</t>
    </r>
    <r>
      <rPr>
        <sz val="11"/>
        <color theme="1"/>
        <rFont val="华文宋体"/>
        <charset val="134"/>
      </rPr>
      <t xml:space="preserve">
                                  </t>
    </r>
    <r>
      <rPr>
        <sz val="12"/>
        <color theme="1"/>
        <rFont val="华文宋体"/>
        <charset val="134"/>
      </rPr>
      <t>Taihu ROOTIN photoelectric Display technology Co.,Ltd</t>
    </r>
  </si>
  <si>
    <r>
      <rPr>
        <b/>
        <sz val="16"/>
        <color rgb="FFFF0000"/>
        <rFont val="Arial Black"/>
        <charset val="134"/>
      </rPr>
      <t>H</t>
    </r>
    <r>
      <rPr>
        <b/>
        <sz val="16"/>
        <color rgb="FFCC00CC"/>
        <rFont val="Arial Black"/>
        <charset val="134"/>
      </rPr>
      <t>ea-Key</t>
    </r>
    <r>
      <rPr>
        <b/>
        <sz val="16"/>
        <color rgb="FFFF0000"/>
        <rFont val="Arial Black"/>
        <charset val="134"/>
      </rPr>
      <t>s</t>
    </r>
    <r>
      <rPr>
        <b/>
        <sz val="16"/>
        <color theme="1"/>
        <rFont val="等线"/>
        <charset val="134"/>
      </rPr>
      <t>深紫外LED杀菌方案设计工具</t>
    </r>
    <r>
      <rPr>
        <i/>
        <sz val="10"/>
        <color theme="1"/>
        <rFont val="等线"/>
        <charset val="134"/>
      </rPr>
      <t>(REV.02)</t>
    </r>
  </si>
  <si>
    <t>UVC-LED表面光功率密度估算表</t>
  </si>
  <si>
    <t>大肠杆菌/金黄葡萄球菌杀菌耗时参照表</t>
  </si>
  <si>
    <t>距离/光强对照表</t>
  </si>
  <si>
    <t>项目</t>
  </si>
  <si>
    <t>数值</t>
  </si>
  <si>
    <t>单位</t>
  </si>
  <si>
    <t>杀菌率</t>
  </si>
  <si>
    <t>耗时</t>
  </si>
  <si>
    <t>距离（cm）</t>
  </si>
  <si>
    <t>光功率密度（μW/cm2）</t>
  </si>
  <si>
    <t>光源配置</t>
  </si>
  <si>
    <t>光功率 P</t>
  </si>
  <si>
    <t>mW</t>
  </si>
  <si>
    <t>min</t>
  </si>
  <si>
    <t>光功率</t>
  </si>
  <si>
    <t>(60°灯珠)</t>
  </si>
  <si>
    <t>出光角 φ</t>
  </si>
  <si>
    <t>°</t>
  </si>
  <si>
    <t>距离</t>
  </si>
  <si>
    <t>cm</t>
  </si>
  <si>
    <t>物体参数</t>
  </si>
  <si>
    <t>照射距离 h</t>
  </si>
  <si>
    <t>中心点光功率密度</t>
  </si>
  <si>
    <t>μW/cm2</t>
  </si>
  <si>
    <t>照射区域直径</t>
  </si>
  <si>
    <t>黄曲霉杀菌耗时参照表</t>
  </si>
  <si>
    <t>偏25°</t>
  </si>
  <si>
    <t>光功率密度 P0</t>
  </si>
  <si>
    <t>偏45°</t>
  </si>
  <si>
    <t>标黄单元格可更改</t>
  </si>
  <si>
    <t>提示：建议间距不超过6.93cm</t>
  </si>
  <si>
    <t>灯珠照射区域计算</t>
  </si>
  <si>
    <t>传染性肝炎杀菌耗时参照表</t>
  </si>
  <si>
    <t>表面杀菌剂量参考图</t>
  </si>
  <si>
    <t>灯珠排列</t>
  </si>
  <si>
    <t>水平方向灯珠数量</t>
  </si>
  <si>
    <t>颗</t>
  </si>
  <si>
    <t>垂直方向灯珠数量</t>
  </si>
  <si>
    <t>灯珠水平间距</t>
  </si>
  <si>
    <t>灯珠垂直间距</t>
  </si>
  <si>
    <t>光源出光角</t>
  </si>
  <si>
    <t>草履虫杀菌耗时参照表</t>
  </si>
  <si>
    <t>照射距离</t>
  </si>
  <si>
    <t>照射区域</t>
  </si>
  <si>
    <t>照射区域水平长度</t>
  </si>
  <si>
    <t>照射区域垂直长度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</si>
</sst>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i/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华文宋体"/>
      <charset val="134"/>
    </font>
    <font>
      <b/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8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22"/>
      <color theme="1"/>
      <name val="华文宋体"/>
      <charset val="134"/>
    </font>
    <font>
      <sz val="12"/>
      <color theme="1"/>
      <name val="华文宋体"/>
      <charset val="134"/>
    </font>
    <font>
      <b/>
      <sz val="16"/>
      <color rgb="FFFF0000"/>
      <name val="Arial Black"/>
      <charset val="134"/>
    </font>
    <font>
      <b/>
      <sz val="16"/>
      <color rgb="FFCC00CC"/>
      <name val="Arial Black"/>
      <charset val="134"/>
    </font>
    <font>
      <b/>
      <sz val="16"/>
      <color theme="1"/>
      <name val="等线"/>
      <charset val="134"/>
    </font>
    <font>
      <i/>
      <sz val="10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31" borderId="43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1" borderId="4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0" fillId="0" borderId="4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6" borderId="42" applyNumberFormat="0" applyAlignment="0" applyProtection="0">
      <alignment vertical="center"/>
    </xf>
    <xf numFmtId="0" fontId="27" fillId="21" borderId="45" applyNumberFormat="0" applyAlignment="0" applyProtection="0">
      <alignment vertical="center"/>
    </xf>
    <xf numFmtId="0" fontId="26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2" borderId="44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40" applyNumberFormat="0" applyFill="0" applyAlignment="0" applyProtection="0">
      <alignment vertical="center"/>
    </xf>
  </cellStyleXfs>
  <cellXfs count="90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2" fillId="3" borderId="9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4" borderId="12" xfId="0" applyFill="1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4" borderId="16" xfId="0" applyFill="1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176" fontId="0" fillId="5" borderId="4" xfId="0" applyNumberFormat="1" applyFill="1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 wrapText="1"/>
      <protection hidden="1"/>
    </xf>
    <xf numFmtId="176" fontId="0" fillId="5" borderId="9" xfId="0" applyNumberForma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vertical="center"/>
      <protection hidden="1"/>
    </xf>
    <xf numFmtId="0" fontId="0" fillId="0" borderId="20" xfId="0" applyBorder="1" applyAlignment="1" applyProtection="1">
      <alignment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3" fillId="0" borderId="22" xfId="0" applyFont="1" applyBorder="1" applyAlignment="1" applyProtection="1">
      <alignment horizontal="left" vertical="center"/>
      <protection hidden="1"/>
    </xf>
    <xf numFmtId="0" fontId="3" fillId="0" borderId="23" xfId="0" applyFont="1" applyBorder="1" applyAlignment="1" applyProtection="1">
      <alignment horizontal="left" vertical="center"/>
      <protection hidden="1"/>
    </xf>
    <xf numFmtId="0" fontId="4" fillId="2" borderId="4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vertical="center"/>
      <protection hidden="1"/>
    </xf>
    <xf numFmtId="0" fontId="5" fillId="7" borderId="4" xfId="0" applyFont="1" applyFill="1" applyBorder="1" applyAlignment="1" applyProtection="1">
      <alignment vertical="center"/>
      <protection hidden="1"/>
    </xf>
    <xf numFmtId="0" fontId="0" fillId="8" borderId="4" xfId="0" applyFill="1" applyBorder="1" applyAlignment="1" applyProtection="1">
      <alignment horizontal="center" vertical="center"/>
      <protection hidden="1"/>
    </xf>
    <xf numFmtId="0" fontId="5" fillId="8" borderId="4" xfId="0" applyFont="1" applyFill="1" applyBorder="1" applyAlignment="1" applyProtection="1">
      <alignment vertical="center"/>
      <protection hidden="1"/>
    </xf>
    <xf numFmtId="0" fontId="0" fillId="8" borderId="12" xfId="0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25" xfId="0" applyFont="1" applyBorder="1" applyAlignment="1" applyProtection="1">
      <alignment horizontal="left" vertical="center" wrapText="1"/>
      <protection hidden="1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0" fillId="0" borderId="27" xfId="0" applyFont="1" applyBorder="1" applyAlignment="1" applyProtection="1">
      <alignment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2" fillId="8" borderId="4" xfId="0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10" fontId="0" fillId="0" borderId="4" xfId="0" applyNumberFormat="1" applyBorder="1" applyAlignment="1" applyProtection="1">
      <alignment horizontal="center" vertical="center"/>
      <protection hidden="1"/>
    </xf>
    <xf numFmtId="176" fontId="0" fillId="0" borderId="4" xfId="0" applyNumberForma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28" xfId="0" applyBorder="1" applyAlignment="1" applyProtection="1">
      <alignment vertical="center"/>
      <protection hidden="1"/>
    </xf>
    <xf numFmtId="0" fontId="0" fillId="0" borderId="9" xfId="0" applyBorder="1" applyAlignment="1" applyProtection="1">
      <alignment horizontal="left" vertical="center"/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0" fontId="3" fillId="0" borderId="30" xfId="0" applyFont="1" applyBorder="1" applyAlignment="1" applyProtection="1">
      <alignment horizontal="left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vertical="center"/>
      <protection hidden="1"/>
    </xf>
    <xf numFmtId="0" fontId="0" fillId="6" borderId="4" xfId="0" applyFill="1" applyBorder="1" applyAlignment="1" applyProtection="1">
      <alignment vertical="center"/>
      <protection hidden="1"/>
    </xf>
    <xf numFmtId="0" fontId="0" fillId="7" borderId="4" xfId="0" applyFill="1" applyBorder="1" applyAlignment="1" applyProtection="1">
      <alignment vertical="center"/>
      <protection hidden="1"/>
    </xf>
    <xf numFmtId="0" fontId="0" fillId="8" borderId="4" xfId="0" applyFill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/>
      <protection hidden="1"/>
    </xf>
    <xf numFmtId="176" fontId="0" fillId="0" borderId="1" xfId="0" applyNumberFormat="1" applyBorder="1" applyAlignment="1">
      <alignment vertical="center"/>
    </xf>
    <xf numFmtId="0" fontId="0" fillId="0" borderId="27" xfId="0" applyFont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0" fillId="9" borderId="4" xfId="0" applyFill="1" applyBorder="1" applyAlignment="1" applyProtection="1">
      <alignment horizontal="center" vertical="center"/>
      <protection hidden="1"/>
    </xf>
    <xf numFmtId="176" fontId="10" fillId="0" borderId="4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2" fillId="0" borderId="33" xfId="0" applyFont="1" applyFill="1" applyBorder="1" applyAlignment="1" applyProtection="1">
      <alignment horizontal="center" vertical="center"/>
      <protection hidden="1"/>
    </xf>
    <xf numFmtId="0" fontId="2" fillId="0" borderId="34" xfId="0" applyFont="1" applyFill="1" applyBorder="1" applyAlignment="1" applyProtection="1">
      <alignment horizontal="center" vertical="center"/>
      <protection hidden="1"/>
    </xf>
    <xf numFmtId="0" fontId="2" fillId="0" borderId="3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6" fillId="0" borderId="36" xfId="0" applyFont="1" applyBorder="1" applyAlignment="1" applyProtection="1">
      <alignment horizontal="left" vertical="center" wrapText="1"/>
      <protection hidden="1"/>
    </xf>
    <xf numFmtId="0" fontId="0" fillId="0" borderId="28" xfId="0" applyBorder="1" applyAlignment="1">
      <alignment vertical="center"/>
    </xf>
    <xf numFmtId="0" fontId="0" fillId="0" borderId="4" xfId="0" applyFont="1" applyBorder="1" applyAlignment="1" applyProtection="1">
      <alignment horizontal="center" vertical="center"/>
      <protection hidden="1"/>
    </xf>
    <xf numFmtId="0" fontId="0" fillId="0" borderId="37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0" fillId="0" borderId="11" xfId="0" applyFont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38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0" fillId="0" borderId="4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4" xfId="0" applyFont="1" applyBorder="1" applyAlignment="1" applyProtection="1">
      <alignment horizontal="left" vertical="center"/>
      <protection hidden="1"/>
    </xf>
    <xf numFmtId="0" fontId="0" fillId="0" borderId="9" xfId="0" applyFont="1" applyBorder="1" applyAlignment="1" applyProtection="1">
      <alignment horizontal="left" vertical="center"/>
      <protection hidden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CC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</xdr:colOff>
      <xdr:row>13</xdr:row>
      <xdr:rowOff>24398</xdr:rowOff>
    </xdr:from>
    <xdr:to>
      <xdr:col>13</xdr:col>
      <xdr:colOff>0</xdr:colOff>
      <xdr:row>20</xdr:row>
      <xdr:rowOff>219075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4310" y="3767455"/>
          <a:ext cx="2567940" cy="1795145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0</xdr:row>
      <xdr:rowOff>0</xdr:rowOff>
    </xdr:from>
    <xdr:to>
      <xdr:col>5</xdr:col>
      <xdr:colOff>133350</xdr:colOff>
      <xdr:row>0</xdr:row>
      <xdr:rowOff>672189</xdr:rowOff>
    </xdr:to>
    <xdr:pic>
      <xdr:nvPicPr>
        <xdr:cNvPr id="3" name="图片 2" descr="LOGO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94535" y="0"/>
          <a:ext cx="1837055" cy="671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28"/>
  <sheetViews>
    <sheetView tabSelected="1" topLeftCell="B1" workbookViewId="0">
      <selection activeCell="P15" sqref="P15"/>
    </sheetView>
  </sheetViews>
  <sheetFormatPr defaultColWidth="9" defaultRowHeight="18" customHeight="1"/>
  <cols>
    <col min="1" max="2" width="9" style="1"/>
    <col min="3" max="3" width="16" style="1" customWidth="1"/>
    <col min="4" max="5" width="9" style="1"/>
    <col min="6" max="6" width="4.625" style="1" customWidth="1"/>
    <col min="7" max="7" width="12.5" style="1" customWidth="1"/>
    <col min="8" max="9" width="9" style="1"/>
    <col min="10" max="10" width="4.625" style="1" customWidth="1"/>
    <col min="11" max="11" width="13.875" style="1" customWidth="1"/>
    <col min="12" max="12" width="13.5" style="1" customWidth="1"/>
    <col min="13" max="14" width="9" style="1"/>
    <col min="15" max="15" width="12.75" style="1" customWidth="1"/>
    <col min="16" max="16384" width="9" style="1"/>
  </cols>
  <sheetData>
    <row r="1" ht="55.5" customHeight="1" spans="1:13">
      <c r="A1" s="2"/>
      <c r="B1" s="3"/>
      <c r="C1" s="3"/>
      <c r="D1" s="3"/>
      <c r="E1" s="36" t="s">
        <v>0</v>
      </c>
      <c r="F1" s="37"/>
      <c r="G1" s="37"/>
      <c r="H1" s="37"/>
      <c r="I1" s="37"/>
      <c r="J1" s="37"/>
      <c r="K1" s="37"/>
      <c r="L1" s="37"/>
      <c r="M1" s="75"/>
    </row>
    <row r="2" ht="29.25" customHeight="1" spans="1:14">
      <c r="A2" s="2"/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76"/>
    </row>
    <row r="3" ht="29.25" customHeight="1" spans="1:14">
      <c r="A3" s="2"/>
      <c r="B3" s="5" t="s">
        <v>2</v>
      </c>
      <c r="C3" s="6"/>
      <c r="D3" s="6"/>
      <c r="E3" s="38"/>
      <c r="F3" s="39"/>
      <c r="G3" s="40" t="s">
        <v>3</v>
      </c>
      <c r="H3" s="40"/>
      <c r="I3" s="40"/>
      <c r="J3" s="60"/>
      <c r="K3" s="61" t="s">
        <v>4</v>
      </c>
      <c r="L3" s="61"/>
      <c r="M3" s="61"/>
      <c r="N3" s="76"/>
    </row>
    <row r="4" customHeight="1" spans="1:14">
      <c r="A4" s="2"/>
      <c r="B4" s="7" t="s">
        <v>5</v>
      </c>
      <c r="C4" s="8"/>
      <c r="D4" s="9" t="s">
        <v>6</v>
      </c>
      <c r="E4" s="9" t="s">
        <v>7</v>
      </c>
      <c r="F4" s="2"/>
      <c r="G4" s="41" t="s">
        <v>8</v>
      </c>
      <c r="H4" s="41" t="s">
        <v>9</v>
      </c>
      <c r="I4" s="41" t="s">
        <v>7</v>
      </c>
      <c r="J4" s="62"/>
      <c r="K4" s="63" t="s">
        <v>10</v>
      </c>
      <c r="L4" s="63" t="s">
        <v>11</v>
      </c>
      <c r="M4" s="63"/>
      <c r="N4" s="76"/>
    </row>
    <row r="5" customHeight="1" spans="1:18">
      <c r="A5" s="2"/>
      <c r="B5" s="10" t="s">
        <v>12</v>
      </c>
      <c r="C5" s="11" t="s">
        <v>13</v>
      </c>
      <c r="D5" s="12">
        <v>10</v>
      </c>
      <c r="E5" s="42" t="s">
        <v>14</v>
      </c>
      <c r="F5" s="2"/>
      <c r="G5" s="43">
        <v>0.99</v>
      </c>
      <c r="H5" s="44">
        <f>6600/D9/60</f>
        <v>0.287979326579064</v>
      </c>
      <c r="I5" s="29" t="s">
        <v>15</v>
      </c>
      <c r="J5" s="62"/>
      <c r="K5" s="64">
        <v>1</v>
      </c>
      <c r="L5" s="65">
        <f>$D$5*1000/(PI()*(K5*TAN($D$6/180*PI()/2))^2)</f>
        <v>9549.29658551372</v>
      </c>
      <c r="M5" s="65"/>
      <c r="N5" s="76"/>
      <c r="O5" s="77" t="s">
        <v>16</v>
      </c>
      <c r="P5" s="78">
        <f>D5</f>
        <v>10</v>
      </c>
      <c r="Q5" s="86" t="s">
        <v>14</v>
      </c>
      <c r="R5" s="87" t="s">
        <v>17</v>
      </c>
    </row>
    <row r="6" customHeight="1" spans="1:18">
      <c r="A6" s="2"/>
      <c r="B6" s="13"/>
      <c r="C6" s="11" t="s">
        <v>18</v>
      </c>
      <c r="D6" s="12">
        <v>60</v>
      </c>
      <c r="E6" s="42" t="s">
        <v>19</v>
      </c>
      <c r="F6" s="2"/>
      <c r="G6" s="43">
        <v>0.999</v>
      </c>
      <c r="H6" s="44">
        <f>18000/D9/60</f>
        <v>0.785398163397448</v>
      </c>
      <c r="I6" s="29" t="s">
        <v>15</v>
      </c>
      <c r="J6" s="62"/>
      <c r="K6" s="64">
        <v>2.5</v>
      </c>
      <c r="L6" s="65">
        <f t="shared" ref="L6:L11" si="0">$D$5*1000/(PI()*(K6*TAN($D$6/180*PI()/2))^2)</f>
        <v>1527.8874536822</v>
      </c>
      <c r="M6" s="65"/>
      <c r="N6" s="76"/>
      <c r="O6" s="77" t="s">
        <v>20</v>
      </c>
      <c r="P6" s="78">
        <f>D7</f>
        <v>5</v>
      </c>
      <c r="Q6" s="86" t="s">
        <v>21</v>
      </c>
      <c r="R6" s="82"/>
    </row>
    <row r="7" customHeight="1" spans="1:18">
      <c r="A7" s="2"/>
      <c r="B7" s="14" t="s">
        <v>22</v>
      </c>
      <c r="C7" s="15" t="s">
        <v>23</v>
      </c>
      <c r="D7" s="16">
        <v>5</v>
      </c>
      <c r="E7" s="45" t="s">
        <v>21</v>
      </c>
      <c r="F7" s="2"/>
      <c r="G7" s="46"/>
      <c r="H7" s="46"/>
      <c r="I7" s="46"/>
      <c r="J7" s="62"/>
      <c r="K7" s="64">
        <v>5</v>
      </c>
      <c r="L7" s="65">
        <f t="shared" si="0"/>
        <v>381.971863420549</v>
      </c>
      <c r="M7" s="65"/>
      <c r="N7" s="76"/>
      <c r="O7" s="79" t="s">
        <v>24</v>
      </c>
      <c r="P7" s="78">
        <f>P5/20/(P6*P6/(3*3))*1400</f>
        <v>252</v>
      </c>
      <c r="Q7" s="88" t="s">
        <v>25</v>
      </c>
      <c r="R7" s="82"/>
    </row>
    <row r="8" customHeight="1" spans="1:17">
      <c r="A8" s="2"/>
      <c r="B8" s="17"/>
      <c r="C8" s="18" t="s">
        <v>26</v>
      </c>
      <c r="D8" s="19">
        <f>(D7*TAN($D$6/180*PI()/2))*2</f>
        <v>5.77350269189626</v>
      </c>
      <c r="E8" s="47" t="s">
        <v>21</v>
      </c>
      <c r="F8" s="48"/>
      <c r="G8" s="28" t="s">
        <v>27</v>
      </c>
      <c r="H8" s="28"/>
      <c r="I8" s="28"/>
      <c r="J8" s="62"/>
      <c r="K8" s="64">
        <v>7.5</v>
      </c>
      <c r="L8" s="65">
        <f t="shared" si="0"/>
        <v>169.765272631355</v>
      </c>
      <c r="M8" s="65"/>
      <c r="N8" s="76"/>
      <c r="O8" s="77" t="s">
        <v>28</v>
      </c>
      <c r="P8" s="80">
        <f>P5/20/(P6*P6/(3*3))*930</f>
        <v>167.4</v>
      </c>
      <c r="Q8" s="89" t="s">
        <v>25</v>
      </c>
    </row>
    <row r="9" customHeight="1" spans="1:17">
      <c r="A9" s="2"/>
      <c r="B9" s="20"/>
      <c r="C9" s="21" t="s">
        <v>29</v>
      </c>
      <c r="D9" s="22">
        <f>$D$5*1000/(PI()*(D7*TAN($D$6/180*PI()/2))^2)</f>
        <v>381.971863420549</v>
      </c>
      <c r="E9" s="49" t="s">
        <v>25</v>
      </c>
      <c r="F9" s="2"/>
      <c r="G9" s="41" t="s">
        <v>8</v>
      </c>
      <c r="H9" s="41" t="s">
        <v>9</v>
      </c>
      <c r="I9" s="41" t="s">
        <v>7</v>
      </c>
      <c r="J9" s="62"/>
      <c r="K9" s="64">
        <v>10</v>
      </c>
      <c r="L9" s="65">
        <f t="shared" si="0"/>
        <v>95.4929658551372</v>
      </c>
      <c r="M9" s="65"/>
      <c r="N9" s="76"/>
      <c r="O9" s="77" t="s">
        <v>30</v>
      </c>
      <c r="P9" s="80">
        <f>P5/20/(P6*P6/(3*3))*370</f>
        <v>66.6</v>
      </c>
      <c r="Q9" s="89" t="s">
        <v>25</v>
      </c>
    </row>
    <row r="10" customHeight="1" spans="1:14">
      <c r="A10" s="23"/>
      <c r="B10" s="24"/>
      <c r="C10" s="23"/>
      <c r="D10" s="25" t="s">
        <v>31</v>
      </c>
      <c r="E10" s="50"/>
      <c r="F10" s="2"/>
      <c r="G10" s="43">
        <v>0.99</v>
      </c>
      <c r="H10" s="44">
        <f>99000/D9/60</f>
        <v>4.31968989868596</v>
      </c>
      <c r="I10" s="29" t="s">
        <v>15</v>
      </c>
      <c r="J10" s="62"/>
      <c r="K10" s="64">
        <v>15</v>
      </c>
      <c r="L10" s="65">
        <f t="shared" si="0"/>
        <v>42.4413181578388</v>
      </c>
      <c r="M10" s="65"/>
      <c r="N10" s="76"/>
    </row>
    <row r="11" ht="18.75" customHeight="1" spans="1:14">
      <c r="A11" s="2"/>
      <c r="B11" s="23"/>
      <c r="C11" s="23"/>
      <c r="D11" s="23"/>
      <c r="E11" s="23"/>
      <c r="F11" s="48"/>
      <c r="G11" s="43">
        <v>0.999</v>
      </c>
      <c r="H11" s="44">
        <f>297000/D9/60</f>
        <v>12.9590696960579</v>
      </c>
      <c r="I11" s="29" t="s">
        <v>15</v>
      </c>
      <c r="J11" s="62"/>
      <c r="K11" s="64">
        <v>20</v>
      </c>
      <c r="L11" s="65">
        <f t="shared" si="0"/>
        <v>23.8732414637843</v>
      </c>
      <c r="M11" s="65"/>
      <c r="N11" s="76"/>
    </row>
    <row r="12" customHeight="1" spans="1:14">
      <c r="A12" s="2"/>
      <c r="B12" s="26" t="s">
        <v>32</v>
      </c>
      <c r="C12" s="27"/>
      <c r="D12" s="27"/>
      <c r="E12" s="51"/>
      <c r="F12" s="52"/>
      <c r="G12" s="53"/>
      <c r="H12" s="53"/>
      <c r="I12" s="53"/>
      <c r="J12" s="66"/>
      <c r="K12" s="53"/>
      <c r="L12" s="53"/>
      <c r="M12" s="53"/>
      <c r="N12" s="81"/>
    </row>
    <row r="13" customHeight="1" spans="1:14">
      <c r="A13" s="2"/>
      <c r="B13" s="28" t="s">
        <v>33</v>
      </c>
      <c r="C13" s="28"/>
      <c r="D13" s="28"/>
      <c r="E13" s="28"/>
      <c r="F13" s="54"/>
      <c r="G13" s="28" t="s">
        <v>34</v>
      </c>
      <c r="H13" s="28"/>
      <c r="I13" s="28"/>
      <c r="J13" s="67"/>
      <c r="K13" s="28" t="s">
        <v>35</v>
      </c>
      <c r="L13" s="28"/>
      <c r="M13" s="28"/>
      <c r="N13" s="82"/>
    </row>
    <row r="14" customHeight="1" spans="1:14">
      <c r="A14" s="23"/>
      <c r="B14" s="29" t="s">
        <v>36</v>
      </c>
      <c r="C14" s="30" t="s">
        <v>37</v>
      </c>
      <c r="D14" s="12">
        <v>1</v>
      </c>
      <c r="E14" s="55" t="s">
        <v>38</v>
      </c>
      <c r="F14" s="2"/>
      <c r="G14" s="41" t="s">
        <v>8</v>
      </c>
      <c r="H14" s="41" t="s">
        <v>9</v>
      </c>
      <c r="I14" s="41" t="s">
        <v>7</v>
      </c>
      <c r="J14" s="62"/>
      <c r="K14" s="68"/>
      <c r="L14" s="69"/>
      <c r="M14" s="83"/>
      <c r="N14" s="82"/>
    </row>
    <row r="15" customHeight="1" spans="1:14">
      <c r="A15" s="23"/>
      <c r="B15" s="29"/>
      <c r="C15" s="31" t="s">
        <v>39</v>
      </c>
      <c r="D15" s="12">
        <v>0</v>
      </c>
      <c r="E15" s="56" t="s">
        <v>38</v>
      </c>
      <c r="F15" s="2"/>
      <c r="G15" s="43">
        <v>0.99</v>
      </c>
      <c r="H15" s="44">
        <f>8000/D9/60</f>
        <v>0.349065850398866</v>
      </c>
      <c r="I15" s="29" t="s">
        <v>15</v>
      </c>
      <c r="J15" s="62"/>
      <c r="K15" s="70"/>
      <c r="L15" s="71"/>
      <c r="M15" s="84"/>
      <c r="N15" s="82"/>
    </row>
    <row r="16" customHeight="1" spans="1:14">
      <c r="A16" s="23"/>
      <c r="B16" s="29"/>
      <c r="C16" s="30" t="s">
        <v>40</v>
      </c>
      <c r="D16" s="12">
        <v>3.5</v>
      </c>
      <c r="E16" s="55" t="s">
        <v>21</v>
      </c>
      <c r="F16" s="2"/>
      <c r="G16" s="43">
        <v>0.999</v>
      </c>
      <c r="H16" s="44">
        <f>24000/D9/60</f>
        <v>1.0471975511966</v>
      </c>
      <c r="I16" s="29" t="s">
        <v>15</v>
      </c>
      <c r="J16" s="62"/>
      <c r="K16" s="70"/>
      <c r="L16" s="71"/>
      <c r="M16" s="84"/>
      <c r="N16" s="82"/>
    </row>
    <row r="17" customHeight="1" spans="1:14">
      <c r="A17" s="23"/>
      <c r="B17" s="29"/>
      <c r="C17" s="31" t="s">
        <v>41</v>
      </c>
      <c r="D17" s="12">
        <v>0</v>
      </c>
      <c r="E17" s="56" t="s">
        <v>21</v>
      </c>
      <c r="F17" s="23"/>
      <c r="G17" s="53"/>
      <c r="H17" s="53"/>
      <c r="I17" s="53"/>
      <c r="J17" s="72"/>
      <c r="K17" s="70"/>
      <c r="L17" s="71"/>
      <c r="M17" s="84"/>
      <c r="N17" s="82"/>
    </row>
    <row r="18" customHeight="1" spans="1:14">
      <c r="A18" s="23"/>
      <c r="B18" s="32" t="s">
        <v>22</v>
      </c>
      <c r="C18" s="33" t="s">
        <v>42</v>
      </c>
      <c r="D18" s="34">
        <f>D6</f>
        <v>60</v>
      </c>
      <c r="E18" s="57" t="s">
        <v>19</v>
      </c>
      <c r="F18" s="2"/>
      <c r="G18" s="58" t="s">
        <v>43</v>
      </c>
      <c r="H18" s="58"/>
      <c r="I18" s="58"/>
      <c r="J18" s="62"/>
      <c r="K18" s="70"/>
      <c r="L18" s="71"/>
      <c r="M18" s="84"/>
      <c r="N18" s="82"/>
    </row>
    <row r="19" customHeight="1" spans="1:14">
      <c r="A19" s="23"/>
      <c r="B19" s="32"/>
      <c r="C19" s="33" t="s">
        <v>44</v>
      </c>
      <c r="D19" s="34">
        <f>D7</f>
        <v>5</v>
      </c>
      <c r="E19" s="57" t="s">
        <v>21</v>
      </c>
      <c r="F19" s="2"/>
      <c r="G19" s="41" t="s">
        <v>8</v>
      </c>
      <c r="H19" s="41" t="s">
        <v>9</v>
      </c>
      <c r="I19" s="41" t="s">
        <v>7</v>
      </c>
      <c r="J19" s="62"/>
      <c r="K19" s="70"/>
      <c r="L19" s="71"/>
      <c r="M19" s="84"/>
      <c r="N19" s="82"/>
    </row>
    <row r="20" customHeight="1" spans="1:14">
      <c r="A20" s="23"/>
      <c r="B20" s="29" t="s">
        <v>45</v>
      </c>
      <c r="C20" s="35" t="s">
        <v>46</v>
      </c>
      <c r="D20" s="19">
        <f>(D19*TAN(D18/180*PI()/2))*2+D16*(D14-1)</f>
        <v>5.77350269189626</v>
      </c>
      <c r="E20" s="47" t="s">
        <v>21</v>
      </c>
      <c r="F20" s="2"/>
      <c r="G20" s="43">
        <v>0.99</v>
      </c>
      <c r="H20" s="44">
        <f>200000/D9/60</f>
        <v>8.72664625997165</v>
      </c>
      <c r="I20" s="29" t="s">
        <v>15</v>
      </c>
      <c r="J20" s="62"/>
      <c r="K20" s="70"/>
      <c r="L20" s="71"/>
      <c r="M20" s="84"/>
      <c r="N20" s="82"/>
    </row>
    <row r="21" customHeight="1" spans="1:14">
      <c r="A21" s="23"/>
      <c r="B21" s="29"/>
      <c r="C21" s="35" t="s">
        <v>47</v>
      </c>
      <c r="D21" s="19">
        <f>(D19*TAN(D18/180*PI()/2))*2+D17*(D15-1)</f>
        <v>5.77350269189626</v>
      </c>
      <c r="E21" s="47" t="s">
        <v>21</v>
      </c>
      <c r="F21" s="2"/>
      <c r="G21" s="43">
        <v>0.999</v>
      </c>
      <c r="H21" s="44">
        <f>600000/D9/60</f>
        <v>26.1799387799149</v>
      </c>
      <c r="I21" s="29" t="s">
        <v>15</v>
      </c>
      <c r="J21" s="62"/>
      <c r="K21" s="73"/>
      <c r="L21" s="74"/>
      <c r="M21" s="85"/>
      <c r="N21" s="82"/>
    </row>
    <row r="22" customHeight="1" spans="1:13">
      <c r="A22" s="23"/>
      <c r="B22" s="23"/>
      <c r="C22" s="23"/>
      <c r="D22" s="25" t="s">
        <v>31</v>
      </c>
      <c r="E22" s="50"/>
      <c r="F22" s="23"/>
      <c r="G22" s="24"/>
      <c r="H22" s="24"/>
      <c r="I22" s="24"/>
      <c r="J22" s="23"/>
      <c r="K22" s="24"/>
      <c r="L22" s="24"/>
      <c r="M22" s="24"/>
    </row>
    <row r="23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8" customHeight="1" spans="7:7">
      <c r="G28" s="59"/>
    </row>
  </sheetData>
  <sheetProtection password="8BD1" sheet="1" objects="1"/>
  <protectedRanges>
    <protectedRange sqref="D5:D7" name="用户自定义参数" securityDescriptor=""/>
  </protectedRanges>
  <mergeCells count="28">
    <mergeCell ref="E1:M1"/>
    <mergeCell ref="B2:M2"/>
    <mergeCell ref="B3:E3"/>
    <mergeCell ref="G3:I3"/>
    <mergeCell ref="K3:M3"/>
    <mergeCell ref="B4:C4"/>
    <mergeCell ref="L4:M4"/>
    <mergeCell ref="L5:M5"/>
    <mergeCell ref="L6:M6"/>
    <mergeCell ref="L7:M7"/>
    <mergeCell ref="G8:I8"/>
    <mergeCell ref="L8:M8"/>
    <mergeCell ref="L9:M9"/>
    <mergeCell ref="D10:E10"/>
    <mergeCell ref="L10:M10"/>
    <mergeCell ref="L11:M11"/>
    <mergeCell ref="B12:E12"/>
    <mergeCell ref="B13:E13"/>
    <mergeCell ref="G13:I13"/>
    <mergeCell ref="K13:M13"/>
    <mergeCell ref="G18:I18"/>
    <mergeCell ref="D22:E22"/>
    <mergeCell ref="B5:B6"/>
    <mergeCell ref="B7:B9"/>
    <mergeCell ref="B14:B17"/>
    <mergeCell ref="B18:B19"/>
    <mergeCell ref="B20:B21"/>
    <mergeCell ref="K14:M21"/>
  </mergeCells>
  <pageMargins left="0.393055555555556" right="0.393055555555556" top="0.747916666666667" bottom="0.747916666666667" header="0.313888888888889" footer="0.313888888888889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表面杀菌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刘英-裕田光电（UVC LCD）</cp:lastModifiedBy>
  <dcterms:created xsi:type="dcterms:W3CDTF">2015-06-06T10:19:00Z</dcterms:created>
  <dcterms:modified xsi:type="dcterms:W3CDTF">2019-12-24T19:35:34Z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2052-1.8.2.2861</vt:lpwstr>
  </property>
</Properties>
</file>